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sag\Desktop\"/>
    </mc:Choice>
  </mc:AlternateContent>
  <xr:revisionPtr revIDLastSave="0" documentId="8_{1AE12C04-68F5-43F8-8A3D-304C9DB567B5}" xr6:coauthVersionLast="47" xr6:coauthVersionMax="47" xr10:uidLastSave="{00000000-0000-0000-0000-000000000000}"/>
  <workbookProtection workbookAlgorithmName="SHA-512" workbookHashValue="fFMHZsrQkfTjZrrwNJUBvf85lt5IiBIFZsc4wFV0ZhDzjySPq5dbOpZCEQtscfufWjX321ZdPSM/y1Uq6Ty0rQ==" workbookSaltValue="/L6ANOsgL++7sB/OQYa1GA==" workbookSpinCount="100000" lockStructure="1"/>
  <bookViews>
    <workbookView xWindow="28680" yWindow="1560" windowWidth="29040" windowHeight="15840" tabRatio="292" xr2:uid="{00000000-000D-0000-FFFF-FFFF00000000}"/>
  </bookViews>
  <sheets>
    <sheet name="Offert SBF" sheetId="2" r:id="rId1"/>
    <sheet name="Grunduppgifter" sheetId="3" state="hidden" r:id="rId2"/>
  </sheets>
  <definedNames>
    <definedName name="_xlnm._FilterDatabase" localSheetId="0" hidden="1">'Offert SBF'!$C$7:$H$11</definedName>
    <definedName name="_xlnm.Print_Titles" localSheetId="0">'Offert SBF'!$7:$7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2" l="1"/>
  <c r="D2" i="3" l="1"/>
  <c r="D11" i="3" l="1"/>
  <c r="D14" i="3" s="1"/>
  <c r="C11" i="3"/>
  <c r="C14" i="3" s="1"/>
  <c r="B11" i="3"/>
  <c r="B14" i="3" s="1"/>
  <c r="D10" i="3"/>
  <c r="D13" i="3" s="1"/>
  <c r="C10" i="3"/>
  <c r="C13" i="3" s="1"/>
  <c r="B10" i="3"/>
  <c r="B13" i="3" s="1"/>
  <c r="D12" i="3"/>
  <c r="C12" i="3"/>
  <c r="B12" i="3"/>
  <c r="H11" i="2"/>
  <c r="J5" i="2"/>
  <c r="W8" i="2"/>
  <c r="V8" i="2"/>
  <c r="N8" i="2"/>
  <c r="L8" i="2"/>
  <c r="M8" i="2" l="1"/>
  <c r="U8" i="2" s="1"/>
  <c r="O8" i="2"/>
  <c r="E8" i="2" s="1"/>
  <c r="G8" i="2"/>
  <c r="F8" i="2" l="1"/>
  <c r="Q8" i="2" s="1"/>
  <c r="P8" i="2" l="1"/>
  <c r="R8" i="2"/>
  <c r="S8" i="2" s="1"/>
  <c r="T8" i="2" l="1"/>
  <c r="X8" i="2" s="1"/>
  <c r="H8" i="2" s="1"/>
  <c r="K10" i="2" s="1"/>
  <c r="H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tc={67021780-1510-4381-859D-7F14A727A543}</author>
  </authors>
  <commentList>
    <comment ref="C2" authorId="0" shapeId="0" xr:uid="{67021780-1510-4381-859D-7F14A727A543}">
      <text>
        <t>[Threaded comment]
Your version of Excel allows you to read this threaded comment; however, any edits to it will get removed if the file is opened in a newer version of Excel. Learn more: https://go.microsoft.com/fwlink/?linkid=870924
Comment:
    Nästkommande årtal ska skrivas in här för att giltigheten ska gälla tom XXXX-04-30. Förnyelsedatum är 1 maj.</t>
      </text>
    </comment>
  </commentList>
</comments>
</file>

<file path=xl/sharedStrings.xml><?xml version="1.0" encoding="utf-8"?>
<sst xmlns="http://schemas.openxmlformats.org/spreadsheetml/2006/main" count="66" uniqueCount="55">
  <si>
    <t>NB</t>
  </si>
  <si>
    <t>Personnummer</t>
  </si>
  <si>
    <t>Kön</t>
  </si>
  <si>
    <t>R-M-belopp/månad</t>
  </si>
  <si>
    <t>Årslön</t>
  </si>
  <si>
    <t>Namn</t>
  </si>
  <si>
    <t>Beräkn datum</t>
  </si>
  <si>
    <t>3M-belopp/månad</t>
  </si>
  <si>
    <t>Pbb</t>
  </si>
  <si>
    <t>Ibb</t>
  </si>
  <si>
    <t>Beräkningsdatum</t>
  </si>
  <si>
    <t>3 M-belopp per månad</t>
  </si>
  <si>
    <t>12 M-belopp per månad</t>
  </si>
  <si>
    <t>R-belopp per månad</t>
  </si>
  <si>
    <t>Antal basbelopp</t>
  </si>
  <si>
    <t>3M</t>
  </si>
  <si>
    <t>12M</t>
  </si>
  <si>
    <t>R</t>
  </si>
  <si>
    <t>Pbb el. Ibb</t>
  </si>
  <si>
    <t>Ers.nivå 1</t>
  </si>
  <si>
    <t>Ers.nivå 2</t>
  </si>
  <si>
    <t>Ers.nivå 3</t>
  </si>
  <si>
    <t>Premier fr o m 2010-01-01</t>
  </si>
  <si>
    <t>R-karens</t>
  </si>
  <si>
    <t>12M *</t>
  </si>
  <si>
    <t>Ålder NF</t>
  </si>
  <si>
    <t>Man</t>
  </si>
  <si>
    <t>Kvinna</t>
  </si>
  <si>
    <t>Månadspremie 3M-belopp</t>
  </si>
  <si>
    <t>Månadspremie 12M-belopp</t>
  </si>
  <si>
    <t>Månadspremie R-belopp</t>
  </si>
  <si>
    <t>Plansjuk SBF</t>
  </si>
  <si>
    <t>Månads-
premie *</t>
  </si>
  <si>
    <t>Födelse-datum</t>
  </si>
  <si>
    <t>Ersättning 1</t>
  </si>
  <si>
    <t>Ersättning 2</t>
  </si>
  <si>
    <t>Ersättning 3</t>
  </si>
  <si>
    <t>Exempel: Man NF 40 med 10.000 kr/mån vid 3M och 15.000 kr/mån vid R-karens.</t>
  </si>
  <si>
    <t>10.000 x (2,19%-2,03%) + 15.000 x 2,03% = 321 kr/mån</t>
  </si>
  <si>
    <t>3M till R</t>
  </si>
  <si>
    <t>Tilläggspremie för t ex ITP, dvs 10% extra på lönedelar upp till 7,5 Pbb dag 91-360: 2.650 kr/mån</t>
  </si>
  <si>
    <t>Olycksfall</t>
  </si>
  <si>
    <t>Liv</t>
  </si>
  <si>
    <t>PrivatAccess</t>
  </si>
  <si>
    <t>Livpremie</t>
  </si>
  <si>
    <t>Olycksfalls-
premie</t>
  </si>
  <si>
    <t>PrivatAccess-
premie</t>
  </si>
  <si>
    <t>Månadspremie Plansjuk</t>
  </si>
  <si>
    <t>Totalpremie</t>
  </si>
  <si>
    <t>2.650 x 0,445% = 12 kr/mån</t>
  </si>
  <si>
    <t>År</t>
  </si>
  <si>
    <t>Giltig till</t>
  </si>
  <si>
    <t>Faktor Easy</t>
  </si>
  <si>
    <t>Beräkningsdatum mellan 2025-05-01 och 2026-04-30</t>
  </si>
  <si>
    <t>Gällande basbelopp är för 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</si>
</sst>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kr&quot;"/>
    <numFmt numFmtId="165" formatCode="#,##0\-\)"/>
    <numFmt numFmtId="166" formatCode="#,##0;\-\ #,##0;"/>
    <numFmt numFmtId="167" formatCode="0.0%"/>
    <numFmt numFmtId="168" formatCode="#,##0.0"/>
  </numFmts>
  <fonts count="25" x14ac:knownFonts="1">
    <font>
      <sz val="10"/>
      <name val="Verdana"/>
    </font>
    <font>
      <sz val="8"/>
      <name val="Verdana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sz val="10"/>
      <name val="Arial"/>
      <family val="2"/>
    </font>
    <font>
      <sz val="10"/>
      <name val="Verdana"/>
      <family val="2"/>
    </font>
    <font>
      <sz val="10"/>
      <name val="Franklin Gothic Demi"/>
      <family val="2"/>
    </font>
    <font>
      <sz val="11"/>
      <name val="Franklin Gothic Book"/>
      <family val="2"/>
    </font>
    <font>
      <sz val="8"/>
      <name val="Franklin Gothic Demi"/>
      <family val="2"/>
    </font>
    <font>
      <sz val="9"/>
      <name val="Franklin Gothic Book"/>
      <family val="2"/>
    </font>
    <font>
      <sz val="8"/>
      <color theme="1"/>
      <name val="Franklin Gothic Book"/>
      <family val="2"/>
    </font>
    <font>
      <sz val="12"/>
      <color theme="1"/>
      <name val="Franklin Gothic Demi"/>
      <family val="2"/>
    </font>
    <font>
      <sz val="8"/>
      <color theme="1"/>
      <name val="Franklin Gothic Demi"/>
      <family val="2"/>
    </font>
    <font>
      <sz val="10"/>
      <color theme="1" tint="0.249977111117893"/>
      <name val="Franklin Gothic Book"/>
      <family val="2"/>
    </font>
    <font>
      <sz val="12"/>
      <color theme="1" tint="0.249977111117893"/>
      <name val="Franklin Gothic Book"/>
      <family val="2"/>
    </font>
    <font>
      <sz val="12"/>
      <color theme="1" tint="0.249977111117893"/>
      <name val="Franklin Gothic Demi"/>
      <family val="2"/>
    </font>
    <font>
      <sz val="14"/>
      <color theme="1" tint="0.249977111117893"/>
      <name val="Franklin Gothic Medium"/>
      <family val="2"/>
    </font>
    <font>
      <sz val="12"/>
      <color theme="1" tint="0.249977111117893"/>
      <name val="Franklin Gothic Medium"/>
      <family val="2"/>
    </font>
    <font>
      <sz val="10"/>
      <name val="Franklin Gothic Medium"/>
      <family val="2"/>
    </font>
    <font>
      <sz val="10"/>
      <color rgb="FFC00000"/>
      <name val="Franklin Gothic Medium"/>
      <family val="2"/>
    </font>
    <font>
      <sz val="8"/>
      <name val="Franklin Gothic Medium"/>
      <family val="2"/>
    </font>
    <font>
      <sz val="11"/>
      <color indexed="9"/>
      <name val="Franklin Gothic Medium"/>
      <family val="2"/>
    </font>
    <font>
      <sz val="8"/>
      <color theme="1" tint="0.249977111117893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6" fillId="0" borderId="0"/>
  </cellStyleXfs>
  <cellXfs count="98">
    <xf numFmtId="0" fontId="0" fillId="0" borderId="0" xfId="0"/>
    <xf numFmtId="0" fontId="2" fillId="0" borderId="0" xfId="0" applyFont="1" applyProtection="1">
      <protection hidden="1"/>
    </xf>
    <xf numFmtId="165" fontId="2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166" fontId="2" fillId="0" borderId="0" xfId="2" applyNumberFormat="1" applyFont="1" applyAlignment="1" applyProtection="1">
      <alignment horizontal="right" indent="1" shrinkToFit="1"/>
      <protection hidden="1"/>
    </xf>
    <xf numFmtId="14" fontId="4" fillId="0" borderId="0" xfId="0" applyNumberFormat="1" applyFont="1" applyProtection="1">
      <protection hidden="1"/>
    </xf>
    <xf numFmtId="2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3" fontId="4" fillId="0" borderId="1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indent="1"/>
    </xf>
    <xf numFmtId="0" fontId="12" fillId="0" borderId="6" xfId="0" applyFont="1" applyBorder="1" applyAlignment="1">
      <alignment horizontal="right" vertical="center" indent="1"/>
    </xf>
    <xf numFmtId="0" fontId="12" fillId="0" borderId="3" xfId="0" applyFont="1" applyBorder="1" applyAlignment="1">
      <alignment horizontal="right" vertical="center" indent="1"/>
    </xf>
    <xf numFmtId="0" fontId="9" fillId="0" borderId="1" xfId="0" applyFont="1" applyBorder="1" applyAlignment="1" applyProtection="1">
      <alignment horizontal="left" vertical="center" indent="1" shrinkToFit="1"/>
      <protection locked="0" hidden="1"/>
    </xf>
    <xf numFmtId="166" fontId="9" fillId="0" borderId="1" xfId="2" applyNumberFormat="1" applyFont="1" applyBorder="1" applyAlignment="1" applyProtection="1">
      <alignment horizontal="right" vertical="center" indent="1" shrinkToFit="1"/>
      <protection locked="0" hidden="1"/>
    </xf>
    <xf numFmtId="166" fontId="9" fillId="0" borderId="1" xfId="2" applyNumberFormat="1" applyFont="1" applyBorder="1" applyAlignment="1" applyProtection="1">
      <alignment horizontal="right" vertical="center" indent="1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right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shrinkToFit="1"/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indent="1"/>
      <protection hidden="1"/>
    </xf>
    <xf numFmtId="3" fontId="2" fillId="0" borderId="1" xfId="0" applyNumberFormat="1" applyFont="1" applyBorder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167" fontId="4" fillId="2" borderId="1" xfId="1" applyNumberFormat="1" applyFont="1" applyFill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8" fillId="0" borderId="0" xfId="0" applyFont="1" applyAlignment="1" applyProtection="1">
      <alignment horizontal="left"/>
      <protection hidden="1"/>
    </xf>
    <xf numFmtId="10" fontId="12" fillId="0" borderId="9" xfId="0" applyNumberFormat="1" applyFont="1" applyBorder="1" applyAlignment="1">
      <alignment horizontal="right" vertical="center" indent="1"/>
    </xf>
    <xf numFmtId="10" fontId="12" fillId="0" borderId="10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indent="1"/>
    </xf>
    <xf numFmtId="10" fontId="12" fillId="0" borderId="11" xfId="0" applyNumberFormat="1" applyFont="1" applyBorder="1" applyAlignment="1">
      <alignment horizontal="right" vertical="center" indent="1"/>
    </xf>
    <xf numFmtId="10" fontId="12" fillId="0" borderId="12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indent="1"/>
    </xf>
    <xf numFmtId="10" fontId="12" fillId="0" borderId="4" xfId="0" applyNumberFormat="1" applyFont="1" applyBorder="1" applyAlignment="1">
      <alignment horizontal="right" vertical="center" indent="1"/>
    </xf>
    <xf numFmtId="10" fontId="12" fillId="0" borderId="5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166" fontId="2" fillId="0" borderId="0" xfId="2" applyNumberFormat="1" applyFont="1" applyAlignment="1" applyProtection="1">
      <alignment horizontal="right" vertical="center" indent="1"/>
      <protection hidden="1"/>
    </xf>
    <xf numFmtId="166" fontId="2" fillId="0" borderId="0" xfId="2" applyNumberFormat="1" applyFont="1" applyAlignment="1" applyProtection="1">
      <alignment horizontal="right" vertical="center"/>
      <protection hidden="1"/>
    </xf>
    <xf numFmtId="3" fontId="4" fillId="0" borderId="0" xfId="0" applyNumberFormat="1" applyFont="1" applyAlignment="1" applyProtection="1">
      <alignment vertical="center"/>
      <protection hidden="1"/>
    </xf>
    <xf numFmtId="166" fontId="11" fillId="0" borderId="0" xfId="2" applyNumberFormat="1" applyFont="1" applyAlignment="1" applyProtection="1">
      <alignment horizontal="right" vertical="center" indent="1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shrinkToFit="1"/>
    </xf>
    <xf numFmtId="0" fontId="15" fillId="0" borderId="0" xfId="0" applyFont="1" applyProtection="1">
      <protection hidden="1"/>
    </xf>
    <xf numFmtId="165" fontId="15" fillId="0" borderId="0" xfId="0" applyNumberFormat="1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165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3" fontId="16" fillId="0" borderId="0" xfId="0" applyNumberFormat="1" applyFont="1" applyAlignment="1" applyProtection="1">
      <alignment horizontal="right" indent="3"/>
      <protection hidden="1"/>
    </xf>
    <xf numFmtId="0" fontId="15" fillId="0" borderId="14" xfId="0" applyFont="1" applyBorder="1" applyProtection="1">
      <protection hidden="1"/>
    </xf>
    <xf numFmtId="0" fontId="16" fillId="0" borderId="0" xfId="0" applyFont="1" applyAlignment="1" applyProtection="1">
      <alignment horizontal="left" indent="1"/>
      <protection hidden="1"/>
    </xf>
    <xf numFmtId="0" fontId="18" fillId="0" borderId="0" xfId="0" applyFont="1" applyProtection="1">
      <protection hidden="1"/>
    </xf>
    <xf numFmtId="0" fontId="19" fillId="0" borderId="15" xfId="0" applyFont="1" applyBorder="1" applyAlignment="1" applyProtection="1">
      <alignment horizontal="right" indent="1"/>
      <protection hidden="1"/>
    </xf>
    <xf numFmtId="14" fontId="19" fillId="0" borderId="16" xfId="0" applyNumberFormat="1" applyFont="1" applyBorder="1" applyAlignment="1" applyProtection="1">
      <alignment horizontal="center"/>
      <protection locked="0" hidden="1"/>
    </xf>
    <xf numFmtId="0" fontId="20" fillId="0" borderId="0" xfId="0" applyFont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164" fontId="22" fillId="0" borderId="0" xfId="0" applyNumberFormat="1" applyFont="1" applyAlignment="1" applyProtection="1">
      <alignment horizontal="right" vertical="center"/>
      <protection hidden="1"/>
    </xf>
    <xf numFmtId="0" fontId="20" fillId="0" borderId="0" xfId="0" applyFont="1"/>
    <xf numFmtId="0" fontId="23" fillId="3" borderId="1" xfId="0" applyFont="1" applyFill="1" applyBorder="1" applyAlignment="1" applyProtection="1">
      <alignment horizontal="left" vertical="center" wrapText="1" indent="1"/>
      <protection hidden="1"/>
    </xf>
    <xf numFmtId="165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/>
      <protection hidden="1"/>
    </xf>
    <xf numFmtId="168" fontId="2" fillId="0" borderId="1" xfId="0" applyNumberFormat="1" applyFont="1" applyBorder="1" applyProtection="1"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15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center"/>
      <protection hidden="1"/>
    </xf>
    <xf numFmtId="49" fontId="19" fillId="0" borderId="0" xfId="0" applyNumberFormat="1" applyFont="1" applyAlignment="1" applyProtection="1">
      <alignment horizontal="left" indent="5"/>
      <protection hidden="1"/>
    </xf>
    <xf numFmtId="49" fontId="2" fillId="0" borderId="0" xfId="0" applyNumberFormat="1" applyFont="1" applyProtection="1">
      <protection hidden="1"/>
    </xf>
    <xf numFmtId="49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2" applyNumberFormat="1" applyFont="1" applyBorder="1" applyAlignment="1" applyProtection="1">
      <alignment horizontal="center" vertical="center" shrinkToFit="1"/>
      <protection locked="0" hidden="1"/>
    </xf>
    <xf numFmtId="49" fontId="2" fillId="0" borderId="0" xfId="2" applyNumberFormat="1" applyFont="1" applyAlignment="1" applyProtection="1">
      <alignment horizontal="center" shrinkToFit="1"/>
      <protection hidden="1"/>
    </xf>
    <xf numFmtId="0" fontId="8" fillId="4" borderId="7" xfId="0" applyFont="1" applyFill="1" applyBorder="1" applyProtection="1">
      <protection hidden="1"/>
    </xf>
    <xf numFmtId="0" fontId="0" fillId="4" borderId="8" xfId="0" applyFill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3">
    <cellStyle name="Normal" xfId="0" builtinId="0"/>
    <cellStyle name="Percent" xfId="1" builtinId="5"/>
    <cellStyle name="Valuta [0]_Blad2" xfId="2" xr:uid="{00000000-0005-0000-0000-000002000000}"/>
  </cellStyles>
  <dxfs count="0"/>
  <tableStyles count="0" defaultTableStyle="TableStyleMedium9" defaultPivotStyle="PivotStyleLight16"/>
  <colors>
    <mruColors>
      <color rgb="FFC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47625</xdr:rowOff>
    </xdr:from>
    <xdr:to>
      <xdr:col>7</xdr:col>
      <xdr:colOff>1009650</xdr:colOff>
      <xdr:row>3</xdr:row>
      <xdr:rowOff>0</xdr:rowOff>
    </xdr:to>
    <xdr:pic>
      <xdr:nvPicPr>
        <xdr:cNvPr id="1034" name="Picture 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47625"/>
          <a:ext cx="9525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85731</xdr:rowOff>
    </xdr:from>
    <xdr:to>
      <xdr:col>1</xdr:col>
      <xdr:colOff>826925</xdr:colOff>
      <xdr:row>0</xdr:row>
      <xdr:rowOff>551614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31"/>
          <a:ext cx="792000" cy="4658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a Maria Reel Grando" id="{578A8797-7F1C-43E4-BAB4-918B72AF65DC}" userId="S::AnnaMaria.ReelGrando@euroaccident.com::c824347c-8dc4-4723-a5ea-9295ff74ed8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5-03-03T13:16:33.96" personId="{578A8797-7F1C-43E4-BAB4-918B72AF65DC}" id="{67021780-1510-4381-859D-7F14A727A543}">
    <text>Nästkommande årtal ska skrivas in här för att giltigheten ska gälla tom XXXX-04-30. Förnyelsedatum är 1 maj.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showRowColHeaders="0" tabSelected="1" zoomScaleNormal="100" workbookViewId="0">
      <selection activeCell="H5" sqref="H5"/>
    </sheetView>
  </sheetViews>
  <sheetFormatPr defaultColWidth="0" defaultRowHeight="13.5" x14ac:dyDescent="0.25"/>
  <cols>
    <col min="1" max="1" width="3.375" style="1" customWidth="1"/>
    <col min="2" max="2" width="25" style="1" customWidth="1"/>
    <col min="3" max="3" width="15" style="88" customWidth="1"/>
    <col min="4" max="8" width="13.75" style="1" customWidth="1"/>
    <col min="9" max="9" width="3.375" style="1" customWidth="1"/>
    <col min="10" max="10" width="28.625" style="1" bestFit="1" customWidth="1"/>
    <col min="11" max="12" width="7.625" style="3" hidden="1" customWidth="1"/>
    <col min="13" max="13" width="8.125" style="3" hidden="1" customWidth="1"/>
    <col min="14" max="14" width="3.25" style="3" hidden="1" customWidth="1"/>
    <col min="15" max="15" width="9.75" style="3" hidden="1" customWidth="1"/>
    <col min="16" max="17" width="9.875" style="3" hidden="1" customWidth="1"/>
    <col min="18" max="18" width="9.75" style="3" hidden="1" customWidth="1"/>
    <col min="19" max="20" width="9.875" style="3" hidden="1" customWidth="1"/>
    <col min="21" max="21" width="6.75" style="1" hidden="1" customWidth="1"/>
    <col min="22" max="22" width="7.625" style="1" hidden="1" customWidth="1"/>
    <col min="23" max="23" width="7.25" style="1" hidden="1" customWidth="1"/>
    <col min="24" max="24" width="8.125" style="1" hidden="1" customWidth="1"/>
    <col min="25" max="25" width="7.375" style="1" hidden="1" customWidth="1"/>
    <col min="26" max="26" width="8.625" style="1" hidden="1" customWidth="1"/>
    <col min="27" max="27" width="6.25" style="1" hidden="1" customWidth="1"/>
    <col min="28" max="28" width="6.875" style="16" hidden="1" customWidth="1"/>
    <col min="29" max="34" width="8.75" style="16" hidden="1" customWidth="1"/>
    <col min="35" max="16384" width="11" style="1" hidden="1"/>
  </cols>
  <sheetData>
    <row r="1" spans="1:34" ht="45.75" customHeight="1" x14ac:dyDescent="0.25">
      <c r="C1" s="84"/>
      <c r="D1" s="2"/>
    </row>
    <row r="2" spans="1:34" ht="19.5" x14ac:dyDescent="0.35">
      <c r="A2" s="62"/>
      <c r="B2" s="71" t="s">
        <v>31</v>
      </c>
      <c r="C2" s="85"/>
      <c r="D2" s="63"/>
      <c r="E2" s="62"/>
      <c r="F2" s="62"/>
      <c r="G2" s="62"/>
      <c r="H2" s="62"/>
    </row>
    <row r="3" spans="1:34" ht="16.5" x14ac:dyDescent="0.3">
      <c r="A3" s="62"/>
      <c r="B3" s="64"/>
      <c r="C3" s="86"/>
      <c r="D3" s="65"/>
      <c r="E3" s="66"/>
      <c r="F3" s="66"/>
      <c r="G3" s="62"/>
      <c r="H3" s="62"/>
    </row>
    <row r="4" spans="1:34" ht="16.5" x14ac:dyDescent="0.3">
      <c r="A4" s="62"/>
      <c r="B4" s="82" t="s">
        <v>53</v>
      </c>
      <c r="C4" s="87"/>
      <c r="D4" s="68"/>
      <c r="E4" s="66"/>
      <c r="F4" s="66"/>
      <c r="G4" s="67"/>
      <c r="H4" s="69"/>
    </row>
    <row r="5" spans="1:34" ht="16.5" x14ac:dyDescent="0.3">
      <c r="A5" s="62"/>
      <c r="B5" s="70"/>
      <c r="C5" s="87"/>
      <c r="D5" s="68"/>
      <c r="E5" s="66"/>
      <c r="F5" s="66"/>
      <c r="G5" s="72" t="s">
        <v>10</v>
      </c>
      <c r="H5" s="73"/>
      <c r="I5" s="74"/>
      <c r="J5" s="75" t="str">
        <f ca="1">IF(ISBLANK(H5),"Fyll i datum, annars väljs dagens datum",IF(H5=TODAY(),"Beräkningen görs utifrån dagens datum, ange annat om så önskas",""))</f>
        <v>Fyll i datum, annars väljs dagens datum</v>
      </c>
      <c r="K5" s="76"/>
      <c r="L5" s="76"/>
      <c r="M5" s="76"/>
      <c r="N5" s="76"/>
      <c r="O5" s="76"/>
      <c r="P5" s="76"/>
      <c r="Q5" s="77"/>
      <c r="R5" s="76"/>
      <c r="S5" s="77"/>
      <c r="T5" s="77"/>
      <c r="U5" s="74"/>
      <c r="V5" s="74"/>
      <c r="W5" s="74"/>
      <c r="X5" s="74"/>
      <c r="Y5" s="74"/>
      <c r="Z5" s="74"/>
      <c r="AA5" s="74"/>
      <c r="AB5" s="78"/>
    </row>
    <row r="6" spans="1:34" ht="18.75" customHeight="1" x14ac:dyDescent="0.25"/>
    <row r="7" spans="1:34" ht="38.25" x14ac:dyDescent="0.25">
      <c r="B7" s="79" t="s">
        <v>5</v>
      </c>
      <c r="C7" s="89" t="s">
        <v>1</v>
      </c>
      <c r="D7" s="80" t="s">
        <v>4</v>
      </c>
      <c r="E7" s="81" t="s">
        <v>11</v>
      </c>
      <c r="F7" s="81" t="s">
        <v>12</v>
      </c>
      <c r="G7" s="81" t="s">
        <v>13</v>
      </c>
      <c r="H7" s="81" t="s">
        <v>32</v>
      </c>
      <c r="K7" s="40" t="s">
        <v>33</v>
      </c>
      <c r="L7" s="40" t="s">
        <v>6</v>
      </c>
      <c r="M7" s="41" t="s">
        <v>0</v>
      </c>
      <c r="N7" s="42" t="s">
        <v>2</v>
      </c>
      <c r="O7" s="40" t="s">
        <v>7</v>
      </c>
      <c r="P7" s="40" t="s">
        <v>28</v>
      </c>
      <c r="Q7" s="40" t="s">
        <v>29</v>
      </c>
      <c r="R7" s="40" t="s">
        <v>3</v>
      </c>
      <c r="S7" s="40" t="s">
        <v>30</v>
      </c>
      <c r="T7" s="40" t="s">
        <v>47</v>
      </c>
      <c r="U7" s="40" t="s">
        <v>44</v>
      </c>
      <c r="V7" s="40" t="s">
        <v>46</v>
      </c>
      <c r="W7" s="40" t="s">
        <v>45</v>
      </c>
      <c r="X7" s="40" t="s">
        <v>48</v>
      </c>
      <c r="AA7" s="4"/>
      <c r="AB7" s="17"/>
      <c r="AC7" s="18"/>
      <c r="AD7" s="18"/>
      <c r="AE7" s="18"/>
      <c r="AF7" s="18"/>
      <c r="AG7" s="18"/>
      <c r="AH7" s="18"/>
    </row>
    <row r="8" spans="1:34" ht="18.75" customHeight="1" x14ac:dyDescent="0.25">
      <c r="B8" s="26"/>
      <c r="C8" s="90"/>
      <c r="D8" s="27"/>
      <c r="E8" s="28">
        <f>O8</f>
        <v>0</v>
      </c>
      <c r="F8" s="28">
        <f>O8</f>
        <v>0</v>
      </c>
      <c r="G8" s="28">
        <f>(IF(D8&gt;Grunduppgifter!$D$14,Grunduppgifter!$D$19*(Grunduppgifter!$D$14-Grunduppgifter!$D$13)+Grunduppgifter!$D$18*(Grunduppgifter!$D$13-Grunduppgifter!$D$12)+Grunduppgifter!$D$17*Grunduppgifter!$D$12,IF(D8&gt;Grunduppgifter!$D$13,Grunduppgifter!$D$18*(Grunduppgifter!$D$13-Grunduppgifter!$D$12)+Grunduppgifter!$D$19*(D8-Grunduppgifter!$D$13)+Grunduppgifter!$D$17*Grunduppgifter!$D$12,IF(D8&gt;Grunduppgifter!$D$12,Grunduppgifter!$D$18*(D8-Grunduppgifter!$D$12)+Grunduppgifter!$D$17*Grunduppgifter!$D$12,Grunduppgifter!$D$17*D8))))/12</f>
        <v>0</v>
      </c>
      <c r="H8" s="28">
        <f>IF(ISERROR(X8),0,X8)*Grunduppgifter!$B$5</f>
        <v>0</v>
      </c>
      <c r="K8" s="33" t="str">
        <f>IFERROR(DATE(IF(LEFT(C8,2)="19",MID(C8,1,4),IF(LEFT(C8,2)="20",MID(C8,1,4),IF(LEFT(C8,1)="0",MID(C8,1,2)+2000,MID(C8,1,2)))),IF(LEFT(C8,2)="19",MID(C8,5,2),IF(LEFT(C8,2)="20",MID(C8,5,2),MID(C8,3,2))),IF(LEFT(C8,2)="19",MID(C8,7,2),IF(LEFT(C8,2)="20",MID(C8,7,2),MID(C8,5,2)))),"")</f>
        <v/>
      </c>
      <c r="L8" s="33">
        <f ca="1">IF(ISBLANK($H$5),TODAY(),$H$5)</f>
        <v>44257</v>
      </c>
      <c r="M8" s="31" t="str">
        <f>IF(ISBLANK(C8),"",ROUNDUP((L8-K8)/365.24,0))</f>
        <v/>
      </c>
      <c r="N8" s="29" t="str">
        <f>IF(ISBLANK(C8),"",IF(MOD(MID(RIGHT(TRIM(C8),2),1,1),2)=1,"Man","Kvinna"))</f>
        <v/>
      </c>
      <c r="O8" s="30">
        <f>(IF(D8&gt;Grunduppgifter!$B$14,Grunduppgifter!$B$19*(Grunduppgifter!$B$14-Grunduppgifter!$B$13)+Grunduppgifter!$B$18*(Grunduppgifter!$B$13-Grunduppgifter!$B$12)+Grunduppgifter!$B$17*Grunduppgifter!$B$12,IF(D8&gt;Grunduppgifter!$B$13,Grunduppgifter!$B$18*(Grunduppgifter!$B$13-Grunduppgifter!$B$12)+Grunduppgifter!$B$19*(D8-Grunduppgifter!$B$13)+Grunduppgifter!$B$17*Grunduppgifter!$B$12,IF(D8&gt;Grunduppgifter!$B$12,Grunduppgifter!$B$18*(D8-Grunduppgifter!$B$12)+Grunduppgifter!$B$17*Grunduppgifter!$B$12,Grunduppgifter!$B$17*D8))))/12</f>
        <v>0</v>
      </c>
      <c r="P8" s="30">
        <f>O8-F8</f>
        <v>0</v>
      </c>
      <c r="Q8" s="30" t="e">
        <f>F8*(IF(N8="Man",INDEX(Grunduppgifter!$B$26:$B$74,(M8-16)),INDEX(Grunduppgifter!$C$26:$C$74,(M8-16))))</f>
        <v>#VALUE!</v>
      </c>
      <c r="R8" s="30">
        <f>G8-F8</f>
        <v>0</v>
      </c>
      <c r="S8" s="30" t="e">
        <f>R8*(IF(N8="Man",INDEX(Grunduppgifter!$D$26:$D$74,(M8-16)),INDEX(Grunduppgifter!$E$26:$E$74,(M8-16))))</f>
        <v>#VALUE!</v>
      </c>
      <c r="T8" s="30" t="e">
        <f>ROUND((P8+Q8+S8+MIN(50,SUM(P8,Q8,S8)*4%))*12,0)/12</f>
        <v>#VALUE!</v>
      </c>
      <c r="U8" s="30" t="e">
        <f>VLOOKUP(M8,Grunduppgifter!$A$26:$H$74,8,FALSE)*0</f>
        <v>#N/A</v>
      </c>
      <c r="V8" s="30">
        <f>Grunduppgifter!I26*0</f>
        <v>0</v>
      </c>
      <c r="W8" s="30">
        <f>Grunduppgifter!J26*0</f>
        <v>0</v>
      </c>
      <c r="X8" s="30" t="e">
        <f>SUM(T8:W8)</f>
        <v>#VALUE!</v>
      </c>
      <c r="AA8" s="10"/>
    </row>
    <row r="9" spans="1:34" x14ac:dyDescent="0.25">
      <c r="B9" s="32"/>
      <c r="C9" s="91"/>
      <c r="D9" s="5"/>
      <c r="E9" s="5"/>
      <c r="F9" s="5"/>
      <c r="G9" s="5"/>
      <c r="H9" s="5"/>
      <c r="K9" s="6"/>
      <c r="L9" s="6"/>
      <c r="M9" s="7"/>
      <c r="N9" s="8"/>
      <c r="O9" s="9"/>
      <c r="P9" s="9"/>
      <c r="Q9" s="30"/>
      <c r="R9" s="9"/>
      <c r="S9" s="9"/>
      <c r="T9" s="9"/>
      <c r="AA9" s="10"/>
    </row>
    <row r="10" spans="1:34" ht="18" customHeight="1" x14ac:dyDescent="0.25">
      <c r="B10" s="32"/>
      <c r="C10" s="91"/>
      <c r="D10" s="5"/>
      <c r="E10" s="5"/>
      <c r="F10" s="5"/>
      <c r="G10" s="56"/>
      <c r="H10" s="55" t="str">
        <f>IF(AND(C8&gt;0,D8&gt;0),"* De första 12 månaderna är månadspremien reducerad till "&amp;TEXT(ROUND(H8-(K10/12),0),"# ##0")&amp;" kr","")</f>
        <v/>
      </c>
      <c r="K10" s="57">
        <f>ROUND(MIN(4800,H8*12),0)</f>
        <v>0</v>
      </c>
      <c r="L10" s="6"/>
      <c r="M10" s="7"/>
      <c r="N10" s="8"/>
      <c r="O10" s="9"/>
      <c r="P10" s="9"/>
      <c r="Q10" s="9"/>
      <c r="R10" s="9"/>
      <c r="S10" s="9"/>
      <c r="T10" s="9"/>
      <c r="AA10" s="10"/>
    </row>
    <row r="11" spans="1:34" x14ac:dyDescent="0.25">
      <c r="C11" s="91"/>
      <c r="D11" s="5"/>
      <c r="E11" s="5"/>
      <c r="F11" s="5"/>
      <c r="G11" s="5"/>
      <c r="H11" s="58" t="str">
        <f>IF(AND(C8&gt;0,D8&gt;0),"(OBS! under förutsättning att medlemsskapet varat i minst 12 månader)","")</f>
        <v/>
      </c>
      <c r="K11" s="6"/>
      <c r="L11" s="6"/>
      <c r="M11" s="7"/>
      <c r="N11" s="8"/>
      <c r="O11" s="9"/>
      <c r="P11" s="9"/>
      <c r="Q11" s="9"/>
      <c r="R11" s="9"/>
      <c r="S11" s="9"/>
      <c r="T11" s="9"/>
      <c r="AA11" s="10"/>
    </row>
  </sheetData>
  <sheetProtection algorithmName="SHA-512" hashValue="BD/UhuB8Q4eC5PN4t9NuEzKxFl30u2XbnMo0+sCYzmV3IlYxjmtn8N/5kXV0ZnPTagazSuE3ZIYdfkOlrosXaQ==" saltValue="LYY83rVbidthZtuZE2KTbw==" spinCount="100000" sheet="1" objects="1" scenarios="1" selectLockedCells="1"/>
  <phoneticPr fontId="1" type="noConversion"/>
  <dataValidations xWindow="913" yWindow="210" count="1">
    <dataValidation type="whole" errorStyle="warning" operator="lessThanOrEqual" allowBlank="1" showInputMessage="1" showErrorMessage="1" errorTitle="Maximal ersättningsnivå" error="Ersättningar medges inte för högre årslön än 750.000 kronor" sqref="D8" xr:uid="{00000000-0002-0000-0000-000000000000}">
      <formula1>750000</formula1>
    </dataValidation>
  </dataValidations>
  <pageMargins left="0.64" right="0.62" top="0.78740157480314965" bottom="0.70866141732283472" header="0.51181102362204722" footer="0.39370078740157483"/>
  <pageSetup paperSize="9" fitToHeight="100" orientation="landscape" horizontalDpi="300" verticalDpi="300" r:id="rId1"/>
  <headerFooter alignWithMargins="0">
    <oddFooter>&amp;C&amp;"Franklin Gothic Book,Normal"Euro Accident&amp;R&amp;"Franklin Gothic Book,Normal"&amp;D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13" yWindow="210" count="1">
        <x14:dataValidation type="date" operator="lessThan" allowBlank="1" showInputMessage="1" showErrorMessage="1" errorTitle="Datumfel" xr:uid="{00000000-0002-0000-0000-000001000000}">
          <x14:formula1>
            <xm:f>Grunduppgifter!D2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topLeftCell="K1" workbookViewId="0">
      <selection activeCell="C2" sqref="C2"/>
    </sheetView>
  </sheetViews>
  <sheetFormatPr defaultColWidth="8.75" defaultRowHeight="12.75" outlineLevelCol="1" x14ac:dyDescent="0.2"/>
  <cols>
    <col min="1" max="1" width="15.25" hidden="1" customWidth="1" outlineLevel="1"/>
    <col min="2" max="2" width="8.875" hidden="1" customWidth="1" outlineLevel="1"/>
    <col min="3" max="4" width="9" hidden="1" customWidth="1" outlineLevel="1"/>
    <col min="5" max="5" width="7.375" hidden="1" customWidth="1" outlineLevel="1"/>
    <col min="6" max="7" width="9" hidden="1" customWidth="1" outlineLevel="1"/>
    <col min="8" max="8" width="5.25" hidden="1" customWidth="1" outlineLevel="1"/>
    <col min="9" max="9" width="8.875" hidden="1" customWidth="1" outlineLevel="1"/>
    <col min="10" max="10" width="6.875" hidden="1" customWidth="1" outlineLevel="1"/>
    <col min="11" max="11" width="8.75" collapsed="1"/>
    <col min="12" max="12" width="17.25" bestFit="1" customWidth="1"/>
  </cols>
  <sheetData>
    <row r="1" spans="1:5" ht="13.5" x14ac:dyDescent="0.25">
      <c r="A1" s="92" t="s">
        <v>54</v>
      </c>
      <c r="B1" s="93"/>
      <c r="C1" s="59" t="s">
        <v>50</v>
      </c>
      <c r="D1" s="59" t="s">
        <v>51</v>
      </c>
    </row>
    <row r="2" spans="1:5" ht="13.5" x14ac:dyDescent="0.25">
      <c r="A2" s="34" t="s">
        <v>8</v>
      </c>
      <c r="B2" s="35">
        <v>58800</v>
      </c>
      <c r="C2" s="60">
        <v>2026</v>
      </c>
      <c r="D2" s="61">
        <f>DATE(C2,4,30)</f>
        <v>44680</v>
      </c>
    </row>
    <row r="3" spans="1:5" ht="13.5" x14ac:dyDescent="0.25">
      <c r="A3" s="34" t="s">
        <v>9</v>
      </c>
      <c r="B3" s="35">
        <v>80600</v>
      </c>
    </row>
    <row r="5" spans="1:5" ht="13.5" x14ac:dyDescent="0.25">
      <c r="A5" s="34" t="s">
        <v>52</v>
      </c>
      <c r="B5" s="83">
        <v>3</v>
      </c>
    </row>
    <row r="6" spans="1:5" ht="13.5" x14ac:dyDescent="0.25">
      <c r="B6" s="3"/>
      <c r="C6" s="3"/>
      <c r="D6" s="3"/>
      <c r="E6" s="3"/>
    </row>
    <row r="7" spans="1:5" ht="13.5" x14ac:dyDescent="0.25">
      <c r="A7" s="44" t="s">
        <v>14</v>
      </c>
      <c r="B7" s="3"/>
      <c r="C7" s="3"/>
      <c r="D7" s="3"/>
      <c r="E7" s="3"/>
    </row>
    <row r="8" spans="1:5" ht="13.5" x14ac:dyDescent="0.25">
      <c r="A8" s="11"/>
      <c r="B8" s="39" t="s">
        <v>15</v>
      </c>
      <c r="C8" s="39" t="s">
        <v>16</v>
      </c>
      <c r="D8" s="39" t="s">
        <v>17</v>
      </c>
      <c r="E8" s="39" t="s">
        <v>18</v>
      </c>
    </row>
    <row r="9" spans="1:5" ht="13.5" x14ac:dyDescent="0.25">
      <c r="A9" s="36" t="s">
        <v>19</v>
      </c>
      <c r="B9" s="12">
        <v>7.5</v>
      </c>
      <c r="C9" s="12">
        <v>7.5</v>
      </c>
      <c r="D9" s="12">
        <v>7.5</v>
      </c>
      <c r="E9" s="13" t="s">
        <v>8</v>
      </c>
    </row>
    <row r="10" spans="1:5" ht="13.5" x14ac:dyDescent="0.25">
      <c r="A10" s="36" t="s">
        <v>20</v>
      </c>
      <c r="B10" s="12">
        <f>750000/$B$3</f>
        <v>9.3052109181141436</v>
      </c>
      <c r="C10" s="12">
        <f t="shared" ref="C10:D11" si="0">750000/$B$3</f>
        <v>9.3052109181141436</v>
      </c>
      <c r="D10" s="12">
        <f t="shared" si="0"/>
        <v>9.3052109181141436</v>
      </c>
      <c r="E10" s="13" t="s">
        <v>9</v>
      </c>
    </row>
    <row r="11" spans="1:5" ht="13.5" x14ac:dyDescent="0.25">
      <c r="A11" s="36" t="s">
        <v>21</v>
      </c>
      <c r="B11" s="12">
        <f t="shared" ref="B11" si="1">750000/$B$3</f>
        <v>9.3052109181141436</v>
      </c>
      <c r="C11" s="12">
        <f t="shared" si="0"/>
        <v>9.3052109181141436</v>
      </c>
      <c r="D11" s="12">
        <f t="shared" si="0"/>
        <v>9.3052109181141436</v>
      </c>
      <c r="E11" s="13" t="s">
        <v>9</v>
      </c>
    </row>
    <row r="12" spans="1:5" ht="13.5" x14ac:dyDescent="0.25">
      <c r="A12" s="3"/>
      <c r="B12" s="14">
        <f t="shared" ref="B12:D14" si="2">B9*VLOOKUP($E9,$A$2:$B$3,2,FALSE)</f>
        <v>441000</v>
      </c>
      <c r="C12" s="14">
        <f t="shared" si="2"/>
        <v>441000</v>
      </c>
      <c r="D12" s="14">
        <f t="shared" si="2"/>
        <v>441000</v>
      </c>
      <c r="E12" s="3"/>
    </row>
    <row r="13" spans="1:5" ht="13.5" x14ac:dyDescent="0.25">
      <c r="A13" s="3"/>
      <c r="B13" s="14">
        <f t="shared" si="2"/>
        <v>750000</v>
      </c>
      <c r="C13" s="14">
        <f t="shared" si="2"/>
        <v>750000</v>
      </c>
      <c r="D13" s="14">
        <f t="shared" si="2"/>
        <v>750000</v>
      </c>
      <c r="E13" s="3"/>
    </row>
    <row r="14" spans="1:5" ht="13.5" x14ac:dyDescent="0.25">
      <c r="A14" s="3"/>
      <c r="B14" s="14">
        <f t="shared" si="2"/>
        <v>750000</v>
      </c>
      <c r="C14" s="14">
        <f t="shared" si="2"/>
        <v>750000</v>
      </c>
      <c r="D14" s="14">
        <f t="shared" si="2"/>
        <v>750000</v>
      </c>
      <c r="E14" s="3"/>
    </row>
    <row r="15" spans="1:5" ht="13.5" x14ac:dyDescent="0.25">
      <c r="A15" s="3"/>
      <c r="B15" s="38"/>
      <c r="C15" s="38"/>
      <c r="D15" s="38"/>
      <c r="E15" s="3"/>
    </row>
    <row r="16" spans="1:5" ht="13.5" x14ac:dyDescent="0.25">
      <c r="A16" s="1"/>
      <c r="B16" s="39" t="s">
        <v>15</v>
      </c>
      <c r="C16" s="39" t="s">
        <v>16</v>
      </c>
      <c r="D16" s="39" t="s">
        <v>17</v>
      </c>
      <c r="E16" s="3"/>
    </row>
    <row r="17" spans="1:10" ht="13.5" x14ac:dyDescent="0.25">
      <c r="A17" s="36" t="s">
        <v>34</v>
      </c>
      <c r="B17" s="37">
        <v>0.8</v>
      </c>
      <c r="C17" s="37">
        <v>0.8</v>
      </c>
      <c r="D17" s="37">
        <v>0.55000000000000004</v>
      </c>
      <c r="E17" s="3"/>
    </row>
    <row r="18" spans="1:10" ht="13.5" x14ac:dyDescent="0.25">
      <c r="A18" s="36" t="s">
        <v>35</v>
      </c>
      <c r="B18" s="37">
        <v>0.8</v>
      </c>
      <c r="C18" s="37">
        <v>0.8</v>
      </c>
      <c r="D18" s="37">
        <v>0.35</v>
      </c>
      <c r="E18" s="15"/>
    </row>
    <row r="19" spans="1:10" ht="13.5" x14ac:dyDescent="0.25">
      <c r="A19" s="36" t="s">
        <v>36</v>
      </c>
      <c r="B19" s="37">
        <v>0</v>
      </c>
      <c r="C19" s="37">
        <v>0</v>
      </c>
      <c r="D19" s="37">
        <v>0</v>
      </c>
      <c r="E19" s="1"/>
    </row>
    <row r="22" spans="1:10" ht="13.5" customHeight="1" x14ac:dyDescent="0.25">
      <c r="A22" s="44"/>
    </row>
    <row r="23" spans="1:10" ht="13.5" customHeight="1" x14ac:dyDescent="0.25">
      <c r="A23" s="44" t="s">
        <v>22</v>
      </c>
      <c r="B23" s="18"/>
      <c r="C23" s="18"/>
      <c r="D23" s="18"/>
      <c r="E23" s="18"/>
      <c r="F23" s="18"/>
      <c r="G23" s="18"/>
    </row>
    <row r="24" spans="1:10" x14ac:dyDescent="0.2">
      <c r="A24" s="19"/>
      <c r="B24" s="96" t="s">
        <v>15</v>
      </c>
      <c r="C24" s="97"/>
      <c r="D24" s="96" t="s">
        <v>23</v>
      </c>
      <c r="E24" s="97"/>
      <c r="F24" s="96" t="s">
        <v>24</v>
      </c>
      <c r="G24" s="97"/>
      <c r="H24" s="94" t="s">
        <v>42</v>
      </c>
      <c r="I24" s="94" t="s">
        <v>43</v>
      </c>
      <c r="J24" s="94" t="s">
        <v>41</v>
      </c>
    </row>
    <row r="25" spans="1:10" x14ac:dyDescent="0.2">
      <c r="A25" s="20" t="s">
        <v>25</v>
      </c>
      <c r="B25" s="21" t="s">
        <v>26</v>
      </c>
      <c r="C25" s="22" t="s">
        <v>27</v>
      </c>
      <c r="D25" s="21" t="s">
        <v>26</v>
      </c>
      <c r="E25" s="22" t="s">
        <v>27</v>
      </c>
      <c r="F25" s="21" t="s">
        <v>26</v>
      </c>
      <c r="G25" s="22" t="s">
        <v>27</v>
      </c>
      <c r="H25" s="95"/>
      <c r="I25" s="95"/>
      <c r="J25" s="95"/>
    </row>
    <row r="26" spans="1:10" ht="13.5" x14ac:dyDescent="0.25">
      <c r="A26" s="23">
        <v>17</v>
      </c>
      <c r="B26" s="45">
        <v>8.8596000000000022E-3</v>
      </c>
      <c r="C26" s="46">
        <v>1.1871864000000003E-2</v>
      </c>
      <c r="D26" s="45">
        <v>8.2295840000000016E-3</v>
      </c>
      <c r="E26" s="46">
        <v>1.1109938400000003E-2</v>
      </c>
      <c r="F26" s="45">
        <v>1.7719200000000006E-3</v>
      </c>
      <c r="G26" s="46">
        <v>2.392092000000001E-3</v>
      </c>
      <c r="H26" s="47">
        <v>23</v>
      </c>
      <c r="I26" s="54">
        <v>575</v>
      </c>
      <c r="J26" s="54">
        <v>38</v>
      </c>
    </row>
    <row r="27" spans="1:10" ht="13.5" x14ac:dyDescent="0.25">
      <c r="A27" s="24">
        <v>18</v>
      </c>
      <c r="B27" s="48">
        <v>8.8596000000000022E-3</v>
      </c>
      <c r="C27" s="49">
        <v>1.1871864000000003E-2</v>
      </c>
      <c r="D27" s="48">
        <v>8.2295840000000016E-3</v>
      </c>
      <c r="E27" s="49">
        <v>1.1109938400000003E-2</v>
      </c>
      <c r="F27" s="48">
        <v>1.7719200000000006E-3</v>
      </c>
      <c r="G27" s="49">
        <v>2.392092000000001E-3</v>
      </c>
      <c r="H27" s="50">
        <v>23</v>
      </c>
    </row>
    <row r="28" spans="1:10" ht="13.5" x14ac:dyDescent="0.25">
      <c r="A28" s="24">
        <v>19</v>
      </c>
      <c r="B28" s="48">
        <v>8.8596000000000022E-3</v>
      </c>
      <c r="C28" s="49">
        <v>1.1871864000000003E-2</v>
      </c>
      <c r="D28" s="48">
        <v>8.2295840000000016E-3</v>
      </c>
      <c r="E28" s="49">
        <v>1.1109938400000003E-2</v>
      </c>
      <c r="F28" s="48">
        <v>1.7719200000000006E-3</v>
      </c>
      <c r="G28" s="49">
        <v>2.392092000000001E-3</v>
      </c>
      <c r="H28" s="50">
        <v>23</v>
      </c>
    </row>
    <row r="29" spans="1:10" ht="13.5" x14ac:dyDescent="0.25">
      <c r="A29" s="24">
        <v>20</v>
      </c>
      <c r="B29" s="48">
        <v>8.8596000000000022E-3</v>
      </c>
      <c r="C29" s="49">
        <v>1.1871864000000003E-2</v>
      </c>
      <c r="D29" s="48">
        <v>8.2295840000000016E-3</v>
      </c>
      <c r="E29" s="49">
        <v>1.1109938400000003E-2</v>
      </c>
      <c r="F29" s="48">
        <v>1.7719200000000006E-3</v>
      </c>
      <c r="G29" s="49">
        <v>2.392092000000001E-3</v>
      </c>
      <c r="H29" s="50">
        <v>23</v>
      </c>
    </row>
    <row r="30" spans="1:10" ht="13.5" x14ac:dyDescent="0.25">
      <c r="A30" s="24">
        <v>21</v>
      </c>
      <c r="B30" s="48">
        <v>9.1485000000000004E-3</v>
      </c>
      <c r="C30" s="49">
        <v>1.2441960000000002E-2</v>
      </c>
      <c r="D30" s="48">
        <v>8.5316917475728136E-3</v>
      </c>
      <c r="E30" s="49">
        <v>1.1688417694174755E-2</v>
      </c>
      <c r="F30" s="48">
        <v>1.8297000000000001E-3</v>
      </c>
      <c r="G30" s="49">
        <v>2.5066890000000003E-3</v>
      </c>
      <c r="H30" s="50">
        <v>23</v>
      </c>
    </row>
    <row r="31" spans="1:10" ht="13.5" x14ac:dyDescent="0.25">
      <c r="A31" s="24">
        <v>22</v>
      </c>
      <c r="B31" s="48">
        <v>9.4374000000000003E-3</v>
      </c>
      <c r="C31" s="49">
        <v>1.3023611999999999E-2</v>
      </c>
      <c r="D31" s="48">
        <v>8.7514000000000012E-3</v>
      </c>
      <c r="E31" s="49">
        <v>1.2164446000000001E-2</v>
      </c>
      <c r="F31" s="48">
        <v>1.8874800000000002E-3</v>
      </c>
      <c r="G31" s="49">
        <v>2.6235972000000001E-3</v>
      </c>
      <c r="H31" s="50">
        <v>23</v>
      </c>
    </row>
    <row r="32" spans="1:10" ht="13.5" x14ac:dyDescent="0.25">
      <c r="A32" s="24">
        <v>23</v>
      </c>
      <c r="B32" s="48">
        <v>9.8226000000000008E-3</v>
      </c>
      <c r="C32" s="49">
        <v>1.3751640000000001E-2</v>
      </c>
      <c r="D32" s="48">
        <v>9.1429554545454563E-3</v>
      </c>
      <c r="E32" s="49">
        <v>1.2891567190909092E-2</v>
      </c>
      <c r="F32" s="48">
        <v>1.9645200000000004E-3</v>
      </c>
      <c r="G32" s="49">
        <v>2.7699732000000003E-3</v>
      </c>
      <c r="H32" s="50">
        <v>23</v>
      </c>
    </row>
    <row r="33" spans="1:8" ht="13.5" x14ac:dyDescent="0.25">
      <c r="A33" s="24">
        <v>24</v>
      </c>
      <c r="B33" s="48">
        <v>1.0111500000000001E-2</v>
      </c>
      <c r="C33" s="49">
        <v>1.4358330000000001E-2</v>
      </c>
      <c r="D33" s="48">
        <v>9.3738978260869566E-3</v>
      </c>
      <c r="E33" s="49">
        <v>1.3404673891304347E-2</v>
      </c>
      <c r="F33" s="48">
        <v>2.0223000000000003E-3</v>
      </c>
      <c r="G33" s="49">
        <v>2.8918889999999999E-3</v>
      </c>
      <c r="H33" s="50">
        <v>23</v>
      </c>
    </row>
    <row r="34" spans="1:8" ht="13.5" x14ac:dyDescent="0.25">
      <c r="A34" s="24">
        <v>25</v>
      </c>
      <c r="B34" s="48">
        <v>1.0400400000000002E-2</v>
      </c>
      <c r="C34" s="49">
        <v>1.4976576000000004E-2</v>
      </c>
      <c r="D34" s="48">
        <v>9.6059249999999995E-3</v>
      </c>
      <c r="E34" s="49">
        <v>1.3928591249999999E-2</v>
      </c>
      <c r="F34" s="48">
        <v>2.0800800000000006E-3</v>
      </c>
      <c r="G34" s="49">
        <v>3.016116000000001E-3</v>
      </c>
      <c r="H34" s="50">
        <v>23</v>
      </c>
    </row>
    <row r="35" spans="1:8" ht="13.5" x14ac:dyDescent="0.25">
      <c r="A35" s="24">
        <v>26</v>
      </c>
      <c r="B35" s="48">
        <v>1.09782E-2</v>
      </c>
      <c r="C35" s="49">
        <v>1.6028172E-2</v>
      </c>
      <c r="D35" s="48">
        <v>1.0197528000000001E-2</v>
      </c>
      <c r="E35" s="49">
        <v>1.4990366160000001E-2</v>
      </c>
      <c r="F35" s="48">
        <v>2.19564E-3</v>
      </c>
      <c r="G35" s="49">
        <v>3.2275908000000001E-3</v>
      </c>
      <c r="H35" s="50">
        <v>23</v>
      </c>
    </row>
    <row r="36" spans="1:8" ht="13.5" x14ac:dyDescent="0.25">
      <c r="A36" s="24">
        <v>27</v>
      </c>
      <c r="B36" s="48">
        <v>1.1652300000000001E-2</v>
      </c>
      <c r="C36" s="49">
        <v>1.7245404000000002E-2</v>
      </c>
      <c r="D36" s="48">
        <v>1.0797402671755723E-2</v>
      </c>
      <c r="E36" s="49">
        <v>1.6088129980916029E-2</v>
      </c>
      <c r="F36" s="48">
        <v>2.3304600000000003E-3</v>
      </c>
      <c r="G36" s="49">
        <v>3.4723854000000007E-3</v>
      </c>
      <c r="H36" s="50">
        <v>23</v>
      </c>
    </row>
    <row r="37" spans="1:8" ht="13.5" x14ac:dyDescent="0.25">
      <c r="A37" s="24">
        <v>28</v>
      </c>
      <c r="B37" s="48">
        <v>1.2230100000000001E-2</v>
      </c>
      <c r="C37" s="49">
        <v>1.7855946000000001E-2</v>
      </c>
      <c r="D37" s="48">
        <v>1.1237809712230215E-2</v>
      </c>
      <c r="E37" s="49">
        <v>1.6519580276978415E-2</v>
      </c>
      <c r="F37" s="48">
        <v>2.4460200000000001E-3</v>
      </c>
      <c r="G37" s="49">
        <v>3.5956493999999999E-3</v>
      </c>
      <c r="H37" s="50">
        <v>23</v>
      </c>
    </row>
    <row r="38" spans="1:8" ht="13.5" x14ac:dyDescent="0.25">
      <c r="A38" s="24">
        <v>29</v>
      </c>
      <c r="B38" s="48">
        <v>1.2904200000000003E-2</v>
      </c>
      <c r="C38" s="49">
        <v>1.8840132000000002E-2</v>
      </c>
      <c r="D38" s="48">
        <v>1.1848491095890409E-2</v>
      </c>
      <c r="E38" s="49">
        <v>1.7417281910958902E-2</v>
      </c>
      <c r="F38" s="48">
        <v>2.5808400000000009E-3</v>
      </c>
      <c r="G38" s="49">
        <v>3.7938348000000014E-3</v>
      </c>
      <c r="H38" s="50">
        <v>23</v>
      </c>
    </row>
    <row r="39" spans="1:8" ht="13.5" x14ac:dyDescent="0.25">
      <c r="A39" s="24">
        <v>30</v>
      </c>
      <c r="B39" s="48">
        <v>1.3482000000000001E-2</v>
      </c>
      <c r="C39" s="49">
        <v>1.9683720000000002E-2</v>
      </c>
      <c r="D39" s="48">
        <v>1.2382818181818181E-2</v>
      </c>
      <c r="E39" s="49">
        <v>1.8202742727272726E-2</v>
      </c>
      <c r="F39" s="48">
        <v>2.6964000000000003E-3</v>
      </c>
      <c r="G39" s="49">
        <v>3.9637080000000007E-3</v>
      </c>
      <c r="H39" s="50">
        <v>23</v>
      </c>
    </row>
    <row r="40" spans="1:8" ht="13.5" x14ac:dyDescent="0.25">
      <c r="A40" s="24">
        <v>31</v>
      </c>
      <c r="B40" s="48">
        <v>1.4252400000000002E-2</v>
      </c>
      <c r="C40" s="49">
        <v>2.0523456000000002E-2</v>
      </c>
      <c r="D40" s="48">
        <v>1.3105990184049081E-2</v>
      </c>
      <c r="E40" s="49">
        <v>1.9003685766871167E-2</v>
      </c>
      <c r="F40" s="48">
        <v>2.8504800000000007E-3</v>
      </c>
      <c r="G40" s="49">
        <v>4.1331960000000004E-3</v>
      </c>
      <c r="H40" s="50">
        <v>23</v>
      </c>
    </row>
    <row r="41" spans="1:8" ht="13.5" x14ac:dyDescent="0.25">
      <c r="A41" s="24">
        <v>32</v>
      </c>
      <c r="B41" s="48">
        <v>1.5022800000000001E-2</v>
      </c>
      <c r="C41" s="49">
        <v>2.1482603999999999E-2</v>
      </c>
      <c r="D41" s="48">
        <v>1.3840852023121387E-2</v>
      </c>
      <c r="E41" s="49">
        <v>1.9930826913294796E-2</v>
      </c>
      <c r="F41" s="48">
        <v>3.0045600000000003E-3</v>
      </c>
      <c r="G41" s="49">
        <v>4.3265664000000006E-3</v>
      </c>
      <c r="H41" s="50">
        <v>23</v>
      </c>
    </row>
    <row r="42" spans="1:8" ht="13.5" x14ac:dyDescent="0.25">
      <c r="A42" s="24">
        <v>33</v>
      </c>
      <c r="B42" s="48">
        <v>1.5793200000000004E-2</v>
      </c>
      <c r="C42" s="49">
        <v>2.2426344000000004E-2</v>
      </c>
      <c r="D42" s="48">
        <v>1.4586775000000001E-2</v>
      </c>
      <c r="E42" s="49">
        <v>2.0859088250000001E-2</v>
      </c>
      <c r="F42" s="48">
        <v>3.1586400000000008E-3</v>
      </c>
      <c r="G42" s="49">
        <v>4.5168552000000011E-3</v>
      </c>
      <c r="H42" s="50">
        <v>23</v>
      </c>
    </row>
    <row r="43" spans="1:8" ht="13.5" x14ac:dyDescent="0.25">
      <c r="A43" s="24">
        <v>34</v>
      </c>
      <c r="B43" s="48">
        <v>1.6563600000000001E-2</v>
      </c>
      <c r="C43" s="49">
        <v>2.3520312000000002E-2</v>
      </c>
      <c r="D43" s="48">
        <v>1.5342926530612247E-2</v>
      </c>
      <c r="E43" s="49">
        <v>2.1940384938775512E-2</v>
      </c>
      <c r="F43" s="48">
        <v>3.3127200000000003E-3</v>
      </c>
      <c r="G43" s="49">
        <v>4.7371896000000004E-3</v>
      </c>
      <c r="H43" s="50">
        <v>23</v>
      </c>
    </row>
    <row r="44" spans="1:8" ht="13.5" x14ac:dyDescent="0.25">
      <c r="A44" s="24">
        <v>35</v>
      </c>
      <c r="B44" s="48">
        <v>1.7333999999999999E-2</v>
      </c>
      <c r="C44" s="49">
        <v>2.4614279999999995E-2</v>
      </c>
      <c r="D44" s="48">
        <v>1.6031657142857141E-2</v>
      </c>
      <c r="E44" s="49">
        <v>2.2925269714285709E-2</v>
      </c>
      <c r="F44" s="48">
        <v>3.4667999999999999E-3</v>
      </c>
      <c r="G44" s="49">
        <v>4.9575239999999996E-3</v>
      </c>
      <c r="H44" s="50">
        <v>23</v>
      </c>
    </row>
    <row r="45" spans="1:8" ht="13.5" x14ac:dyDescent="0.25">
      <c r="A45" s="24">
        <v>36</v>
      </c>
      <c r="B45" s="48">
        <v>1.8489600000000002E-2</v>
      </c>
      <c r="C45" s="49">
        <v>2.6070336E-2</v>
      </c>
      <c r="D45" s="48">
        <v>1.7174784000000002E-2</v>
      </c>
      <c r="E45" s="49">
        <v>2.4388193280000001E-2</v>
      </c>
      <c r="F45" s="48">
        <v>3.6979200000000004E-3</v>
      </c>
      <c r="G45" s="49">
        <v>5.2510464000000007E-3</v>
      </c>
      <c r="H45" s="50">
        <v>23</v>
      </c>
    </row>
    <row r="46" spans="1:8" ht="13.5" x14ac:dyDescent="0.25">
      <c r="A46" s="24">
        <v>37</v>
      </c>
      <c r="B46" s="48">
        <v>1.9741500000000002E-2</v>
      </c>
      <c r="C46" s="49">
        <v>2.7638100000000002E-2</v>
      </c>
      <c r="D46" s="48">
        <v>1.8330742738589211E-2</v>
      </c>
      <c r="E46" s="49">
        <v>2.5846347261410788E-2</v>
      </c>
      <c r="F46" s="48">
        <v>3.9483000000000009E-3</v>
      </c>
      <c r="G46" s="49">
        <v>5.5671030000000003E-3</v>
      </c>
      <c r="H46" s="50">
        <v>23</v>
      </c>
    </row>
    <row r="47" spans="1:8" ht="13.5" x14ac:dyDescent="0.25">
      <c r="A47" s="24">
        <v>38</v>
      </c>
      <c r="B47" s="48">
        <v>2.1186E-2</v>
      </c>
      <c r="C47" s="49">
        <v>2.9448539999999999E-2</v>
      </c>
      <c r="D47" s="48">
        <v>1.9762651162790697E-2</v>
      </c>
      <c r="E47" s="49">
        <v>2.7667711627906974E-2</v>
      </c>
      <c r="F47" s="48">
        <v>4.2372E-3</v>
      </c>
      <c r="G47" s="49">
        <v>5.9320799999999993E-3</v>
      </c>
      <c r="H47" s="50">
        <v>23</v>
      </c>
    </row>
    <row r="48" spans="1:8" ht="13.5" x14ac:dyDescent="0.25">
      <c r="A48" s="24">
        <v>39</v>
      </c>
      <c r="B48" s="48">
        <v>2.2726799999999998E-2</v>
      </c>
      <c r="C48" s="49">
        <v>3.1362983999999997E-2</v>
      </c>
      <c r="D48" s="48">
        <v>2.1218061371841155E-2</v>
      </c>
      <c r="E48" s="49">
        <v>2.9493105306859203E-2</v>
      </c>
      <c r="F48" s="48">
        <v>4.54536E-3</v>
      </c>
      <c r="G48" s="49">
        <v>6.3180503999999988E-3</v>
      </c>
      <c r="H48" s="50">
        <v>23</v>
      </c>
    </row>
    <row r="49" spans="1:8" ht="13.5" x14ac:dyDescent="0.25">
      <c r="A49" s="24">
        <v>40</v>
      </c>
      <c r="B49" s="48">
        <v>2.4363900000000001E-2</v>
      </c>
      <c r="C49" s="49">
        <v>3.3378542999999997E-2</v>
      </c>
      <c r="D49" s="48">
        <v>2.2518061371841154E-2</v>
      </c>
      <c r="E49" s="49">
        <v>3.1074924693140792E-2</v>
      </c>
      <c r="F49" s="48">
        <v>4.8727800000000002E-3</v>
      </c>
      <c r="G49" s="49">
        <v>6.7244364000000004E-3</v>
      </c>
      <c r="H49" s="50">
        <v>42</v>
      </c>
    </row>
    <row r="50" spans="1:8" ht="13.5" x14ac:dyDescent="0.25">
      <c r="A50" s="24">
        <v>41</v>
      </c>
      <c r="B50" s="48">
        <v>2.6001E-2</v>
      </c>
      <c r="C50" s="49">
        <v>3.5361360000000001E-2</v>
      </c>
      <c r="D50" s="48">
        <v>2.3818061371841153E-2</v>
      </c>
      <c r="E50" s="49">
        <v>3.2630744079422382E-2</v>
      </c>
      <c r="F50" s="48">
        <v>5.2002000000000003E-3</v>
      </c>
      <c r="G50" s="49">
        <v>7.1242739999999999E-3</v>
      </c>
      <c r="H50" s="50">
        <v>42</v>
      </c>
    </row>
    <row r="51" spans="1:8" ht="13.5" x14ac:dyDescent="0.25">
      <c r="A51" s="24">
        <v>42</v>
      </c>
      <c r="B51" s="48">
        <v>2.7638099999999999E-2</v>
      </c>
      <c r="C51" s="49">
        <v>3.7311435000000004E-2</v>
      </c>
      <c r="D51" s="48">
        <v>2.5118061371841152E-2</v>
      </c>
      <c r="E51" s="49">
        <v>3.4160563465703966E-2</v>
      </c>
      <c r="F51" s="48">
        <v>5.5276200000000004E-3</v>
      </c>
      <c r="G51" s="49">
        <v>7.5175632000000006E-3</v>
      </c>
      <c r="H51" s="50">
        <v>42</v>
      </c>
    </row>
    <row r="52" spans="1:8" ht="13.5" x14ac:dyDescent="0.25">
      <c r="A52" s="24">
        <v>43</v>
      </c>
      <c r="B52" s="48">
        <v>2.9467799999999999E-2</v>
      </c>
      <c r="C52" s="49">
        <v>3.9486852000000003E-2</v>
      </c>
      <c r="D52" s="48">
        <v>2.6418061371841151E-2</v>
      </c>
      <c r="E52" s="49">
        <v>3.566438285198556E-2</v>
      </c>
      <c r="F52" s="48">
        <v>5.8935599999999999E-3</v>
      </c>
      <c r="G52" s="49">
        <v>7.9563060000000015E-3</v>
      </c>
      <c r="H52" s="50">
        <v>42</v>
      </c>
    </row>
    <row r="53" spans="1:8" ht="13.5" x14ac:dyDescent="0.25">
      <c r="A53" s="24">
        <v>44</v>
      </c>
      <c r="B53" s="48">
        <v>3.14901E-2</v>
      </c>
      <c r="C53" s="49">
        <v>4.1881833E-2</v>
      </c>
      <c r="D53" s="48">
        <v>2.771806137184115E-2</v>
      </c>
      <c r="E53" s="49">
        <v>3.7142202238267141E-2</v>
      </c>
      <c r="F53" s="48">
        <v>6.2980200000000005E-3</v>
      </c>
      <c r="G53" s="49">
        <v>8.4393468000000006E-3</v>
      </c>
      <c r="H53" s="50">
        <v>42</v>
      </c>
    </row>
    <row r="54" spans="1:8" ht="13.5" x14ac:dyDescent="0.25">
      <c r="A54" s="24">
        <v>45</v>
      </c>
      <c r="B54" s="48">
        <v>3.3743520000000013E-2</v>
      </c>
      <c r="C54" s="49">
        <v>4.4878881600000017E-2</v>
      </c>
      <c r="D54" s="48">
        <v>2.9018061371841149E-2</v>
      </c>
      <c r="E54" s="49">
        <v>3.8884202238267142E-2</v>
      </c>
      <c r="F54" s="48">
        <v>6.7487040000000029E-3</v>
      </c>
      <c r="G54" s="49">
        <v>9.0432633600000031E-3</v>
      </c>
      <c r="H54" s="50">
        <v>42</v>
      </c>
    </row>
    <row r="55" spans="1:8" ht="13.5" x14ac:dyDescent="0.25">
      <c r="A55" s="24">
        <v>46</v>
      </c>
      <c r="B55" s="48">
        <v>3.5900639999999998E-2</v>
      </c>
      <c r="C55" s="49">
        <v>4.7747851199999997E-2</v>
      </c>
      <c r="D55" s="48">
        <v>3.071806137184115E-2</v>
      </c>
      <c r="E55" s="49">
        <v>4.1162202238267144E-2</v>
      </c>
      <c r="F55" s="48">
        <v>7.180128E-3</v>
      </c>
      <c r="G55" s="49">
        <v>9.6213715199999997E-3</v>
      </c>
      <c r="H55" s="50">
        <v>42</v>
      </c>
    </row>
    <row r="56" spans="1:8" ht="13.5" x14ac:dyDescent="0.25">
      <c r="A56" s="24">
        <v>47</v>
      </c>
      <c r="B56" s="48">
        <v>3.7518480000000007E-2</v>
      </c>
      <c r="C56" s="49">
        <v>4.9899578400000012E-2</v>
      </c>
      <c r="D56" s="48">
        <v>3.2418061371841146E-2</v>
      </c>
      <c r="E56" s="49">
        <v>4.3440202238267139E-2</v>
      </c>
      <c r="F56" s="48">
        <v>7.5036960000000015E-3</v>
      </c>
      <c r="G56" s="49">
        <v>1.0054952640000003E-2</v>
      </c>
      <c r="H56" s="50">
        <v>42</v>
      </c>
    </row>
    <row r="57" spans="1:8" ht="13.5" x14ac:dyDescent="0.25">
      <c r="A57" s="24">
        <v>48</v>
      </c>
      <c r="B57" s="48">
        <v>3.9983760000000007E-2</v>
      </c>
      <c r="C57" s="49">
        <v>5.277856320000001E-2</v>
      </c>
      <c r="D57" s="48">
        <v>3.4118061371841146E-2</v>
      </c>
      <c r="E57" s="49">
        <v>4.5377021624548729E-2</v>
      </c>
      <c r="F57" s="48">
        <v>7.9967520000000011E-3</v>
      </c>
      <c r="G57" s="49">
        <v>1.0635680160000003E-2</v>
      </c>
      <c r="H57" s="50">
        <v>42</v>
      </c>
    </row>
    <row r="58" spans="1:8" ht="13.5" x14ac:dyDescent="0.25">
      <c r="A58" s="24">
        <v>49</v>
      </c>
      <c r="B58" s="48">
        <v>4.2449040000000007E-2</v>
      </c>
      <c r="C58" s="49">
        <v>5.5608242400000014E-2</v>
      </c>
      <c r="D58" s="48">
        <v>3.5818061371841146E-2</v>
      </c>
      <c r="E58" s="49">
        <v>4.7279841010830319E-2</v>
      </c>
      <c r="F58" s="48">
        <v>8.4898080000000015E-3</v>
      </c>
      <c r="G58" s="49">
        <v>1.1206546560000002E-2</v>
      </c>
      <c r="H58" s="50">
        <v>42</v>
      </c>
    </row>
    <row r="59" spans="1:8" ht="13.5" x14ac:dyDescent="0.25">
      <c r="A59" s="24">
        <v>50</v>
      </c>
      <c r="B59" s="48">
        <v>4.4991360000000001E-2</v>
      </c>
      <c r="C59" s="49">
        <v>5.8038854400000013E-2</v>
      </c>
      <c r="D59" s="48">
        <v>3.7518061371841147E-2</v>
      </c>
      <c r="E59" s="49">
        <v>4.877347978339349E-2</v>
      </c>
      <c r="F59" s="48">
        <v>8.9982720000000016E-3</v>
      </c>
      <c r="G59" s="49">
        <v>1.1697753600000003E-2</v>
      </c>
      <c r="H59" s="50">
        <v>42</v>
      </c>
    </row>
    <row r="60" spans="1:8" ht="13.5" x14ac:dyDescent="0.25">
      <c r="A60" s="24">
        <v>51</v>
      </c>
      <c r="B60" s="48">
        <v>4.7995920000000004E-2</v>
      </c>
      <c r="C60" s="49">
        <v>6.1914736800000009E-2</v>
      </c>
      <c r="D60" s="48">
        <v>3.9218061371841147E-2</v>
      </c>
      <c r="E60" s="49">
        <v>5.0983479783393494E-2</v>
      </c>
      <c r="F60" s="48">
        <v>9.5991840000000019E-3</v>
      </c>
      <c r="G60" s="49">
        <v>1.2478939200000002E-2</v>
      </c>
      <c r="H60" s="50">
        <v>42</v>
      </c>
    </row>
    <row r="61" spans="1:8" ht="13.5" x14ac:dyDescent="0.25">
      <c r="A61" s="24">
        <v>52</v>
      </c>
      <c r="B61" s="48">
        <v>5.0153040000000017E-2</v>
      </c>
      <c r="C61" s="49">
        <v>6.3694360800000016E-2</v>
      </c>
      <c r="D61" s="48">
        <v>4.0918061371841147E-2</v>
      </c>
      <c r="E61" s="49">
        <v>5.2375118555956668E-2</v>
      </c>
      <c r="F61" s="48">
        <v>1.0030608000000003E-2</v>
      </c>
      <c r="G61" s="49">
        <v>1.2839178240000006E-2</v>
      </c>
      <c r="H61" s="50">
        <v>42</v>
      </c>
    </row>
    <row r="62" spans="1:8" ht="13.5" x14ac:dyDescent="0.25">
      <c r="A62" s="24">
        <v>53</v>
      </c>
      <c r="B62" s="48">
        <v>5.2290900000000008E-2</v>
      </c>
      <c r="C62" s="49">
        <v>6.588653400000001E-2</v>
      </c>
      <c r="D62" s="48">
        <v>4.2618061371841147E-2</v>
      </c>
      <c r="E62" s="49">
        <v>5.4124937942238258E-2</v>
      </c>
      <c r="F62" s="48">
        <v>1.0458180000000003E-2</v>
      </c>
      <c r="G62" s="49">
        <v>1.3281888600000003E-2</v>
      </c>
      <c r="H62" s="50">
        <v>42</v>
      </c>
    </row>
    <row r="63" spans="1:8" ht="13.5" x14ac:dyDescent="0.25">
      <c r="A63" s="24">
        <v>54</v>
      </c>
      <c r="B63" s="48">
        <v>5.4794700000000002E-2</v>
      </c>
      <c r="C63" s="49">
        <v>6.7945428000000002E-2</v>
      </c>
      <c r="D63" s="48">
        <v>4.4318061371841147E-2</v>
      </c>
      <c r="E63" s="49">
        <v>5.539757671480143E-2</v>
      </c>
      <c r="F63" s="48">
        <v>1.095894E-2</v>
      </c>
      <c r="G63" s="49">
        <v>1.3698675E-2</v>
      </c>
      <c r="H63" s="50">
        <v>42</v>
      </c>
    </row>
    <row r="64" spans="1:8" ht="13.5" x14ac:dyDescent="0.25">
      <c r="A64" s="24">
        <v>55</v>
      </c>
      <c r="B64" s="48">
        <v>5.7780000000000012E-2</v>
      </c>
      <c r="C64" s="49">
        <v>7.0491600000000015E-2</v>
      </c>
      <c r="D64" s="48">
        <v>4.5900000000000003E-2</v>
      </c>
      <c r="E64" s="49">
        <v>5.6457E-2</v>
      </c>
      <c r="F64" s="48">
        <v>1.1556000000000004E-2</v>
      </c>
      <c r="G64" s="49">
        <v>1.4213880000000005E-2</v>
      </c>
      <c r="H64" s="50">
        <v>72</v>
      </c>
    </row>
    <row r="65" spans="1:8" ht="13.5" x14ac:dyDescent="0.25">
      <c r="A65" s="24">
        <v>56</v>
      </c>
      <c r="B65" s="48">
        <v>5.9513400000000008E-2</v>
      </c>
      <c r="C65" s="49">
        <v>7.1416080000000007E-2</v>
      </c>
      <c r="D65" s="48">
        <v>4.5118061371841149E-2</v>
      </c>
      <c r="E65" s="49">
        <v>5.4592854259927791E-2</v>
      </c>
      <c r="F65" s="48">
        <v>1.1902680000000002E-2</v>
      </c>
      <c r="G65" s="49">
        <v>1.4402242800000001E-2</v>
      </c>
      <c r="H65" s="50">
        <v>72</v>
      </c>
    </row>
    <row r="66" spans="1:8" ht="13.5" x14ac:dyDescent="0.25">
      <c r="A66" s="24">
        <v>57</v>
      </c>
      <c r="B66" s="48">
        <v>6.1150500000000003E-2</v>
      </c>
      <c r="C66" s="49">
        <v>7.1546084999999995E-2</v>
      </c>
      <c r="D66" s="48">
        <v>4.4218061371841151E-2</v>
      </c>
      <c r="E66" s="49">
        <v>5.2177312418772555E-2</v>
      </c>
      <c r="F66" s="48">
        <v>1.2230100000000001E-2</v>
      </c>
      <c r="G66" s="49">
        <v>1.4431517999999999E-2</v>
      </c>
      <c r="H66" s="50">
        <v>72</v>
      </c>
    </row>
    <row r="67" spans="1:8" ht="13.5" x14ac:dyDescent="0.25">
      <c r="A67" s="24">
        <v>58</v>
      </c>
      <c r="B67" s="48">
        <v>6.2691300000000005E-2</v>
      </c>
      <c r="C67" s="49">
        <v>7.1468082000000002E-2</v>
      </c>
      <c r="D67" s="48">
        <v>4.3318061371841153E-2</v>
      </c>
      <c r="E67" s="49">
        <v>4.9815770577617324E-2</v>
      </c>
      <c r="F67" s="48">
        <v>1.2538260000000002E-2</v>
      </c>
      <c r="G67" s="49">
        <v>1.4418999E-2</v>
      </c>
      <c r="H67" s="50">
        <v>72</v>
      </c>
    </row>
    <row r="68" spans="1:8" ht="13.5" x14ac:dyDescent="0.25">
      <c r="A68" s="24">
        <v>59</v>
      </c>
      <c r="B68" s="48">
        <v>6.3558000000000003E-2</v>
      </c>
      <c r="C68" s="49">
        <v>7.0549380000000009E-2</v>
      </c>
      <c r="D68" s="48">
        <v>4.2418061371841155E-2</v>
      </c>
      <c r="E68" s="49">
        <v>4.7508228736462099E-2</v>
      </c>
      <c r="F68" s="48">
        <v>1.2711600000000002E-2</v>
      </c>
      <c r="G68" s="49">
        <v>1.4236992000000002E-2</v>
      </c>
      <c r="H68" s="50">
        <v>72</v>
      </c>
    </row>
    <row r="69" spans="1:8" ht="13.5" x14ac:dyDescent="0.25">
      <c r="A69" s="24">
        <v>60</v>
      </c>
      <c r="B69" s="48">
        <v>5.9513400000000008E-2</v>
      </c>
      <c r="C69" s="49">
        <v>6.486960600000001E-2</v>
      </c>
      <c r="D69" s="48">
        <v>4.1518061371841157E-2</v>
      </c>
      <c r="E69" s="49">
        <v>4.5669867509025276E-2</v>
      </c>
      <c r="F69" s="48">
        <v>1.1902680000000002E-2</v>
      </c>
      <c r="G69" s="49">
        <v>1.3092948000000002E-2</v>
      </c>
      <c r="H69" s="50">
        <v>72</v>
      </c>
    </row>
    <row r="70" spans="1:8" ht="13.5" x14ac:dyDescent="0.25">
      <c r="A70" s="24">
        <v>61</v>
      </c>
      <c r="B70" s="48">
        <v>5.2387200000000009E-2</v>
      </c>
      <c r="C70" s="49">
        <v>5.6054304000000013E-2</v>
      </c>
      <c r="D70" s="48">
        <v>3.9450956217162873E-2</v>
      </c>
      <c r="E70" s="49">
        <v>4.2607032714535906E-2</v>
      </c>
      <c r="F70" s="48">
        <v>1.0477440000000003E-2</v>
      </c>
      <c r="G70" s="49">
        <v>1.1315635200000004E-2</v>
      </c>
      <c r="H70" s="50">
        <v>72</v>
      </c>
    </row>
    <row r="71" spans="1:8" ht="13.5" x14ac:dyDescent="0.25">
      <c r="A71" s="24">
        <v>62</v>
      </c>
      <c r="B71" s="48">
        <v>4.2083100000000005E-2</v>
      </c>
      <c r="C71" s="49">
        <v>4.3766424000000005E-2</v>
      </c>
      <c r="D71" s="48">
        <v>2.98E-2</v>
      </c>
      <c r="E71" s="49">
        <v>3.1289999999999998E-2</v>
      </c>
      <c r="F71" s="48">
        <v>8.4166200000000014E-3</v>
      </c>
      <c r="G71" s="49">
        <v>8.8374510000000014E-3</v>
      </c>
      <c r="H71" s="50">
        <v>72</v>
      </c>
    </row>
    <row r="72" spans="1:8" ht="13.5" x14ac:dyDescent="0.25">
      <c r="A72" s="24">
        <v>63</v>
      </c>
      <c r="B72" s="48">
        <v>2.7830700000000003E-2</v>
      </c>
      <c r="C72" s="49">
        <v>2.8387314000000004E-2</v>
      </c>
      <c r="D72" s="48">
        <v>1.8700000000000001E-2</v>
      </c>
      <c r="E72" s="49">
        <v>1.9261E-2</v>
      </c>
      <c r="F72" s="48">
        <v>5.5661400000000007E-3</v>
      </c>
      <c r="G72" s="49">
        <v>5.7331242000000018E-3</v>
      </c>
      <c r="H72" s="50">
        <v>72</v>
      </c>
    </row>
    <row r="73" spans="1:8" ht="13.5" x14ac:dyDescent="0.25">
      <c r="A73" s="24">
        <v>64</v>
      </c>
      <c r="B73" s="48">
        <v>1.82007E-2</v>
      </c>
      <c r="C73" s="49">
        <v>1.8382707000000002E-2</v>
      </c>
      <c r="D73" s="48">
        <v>1.4E-2</v>
      </c>
      <c r="E73" s="49">
        <v>1.4280000000000001E-2</v>
      </c>
      <c r="F73" s="48">
        <v>3.64014E-3</v>
      </c>
      <c r="G73" s="49">
        <v>3.7129428000000002E-3</v>
      </c>
      <c r="H73" s="50">
        <v>72</v>
      </c>
    </row>
    <row r="74" spans="1:8" ht="13.5" x14ac:dyDescent="0.25">
      <c r="A74" s="25">
        <v>65</v>
      </c>
      <c r="B74" s="51">
        <v>8.6670000000000011E-3</v>
      </c>
      <c r="C74" s="52">
        <v>8.6670000000000011E-3</v>
      </c>
      <c r="D74" s="51">
        <v>8.0000000000000002E-3</v>
      </c>
      <c r="E74" s="52">
        <v>8.0800000000000004E-3</v>
      </c>
      <c r="F74" s="51">
        <v>1.7334000000000004E-3</v>
      </c>
      <c r="G74" s="52">
        <v>1.7507340000000003E-3</v>
      </c>
      <c r="H74" s="53">
        <v>72</v>
      </c>
    </row>
    <row r="76" spans="1:8" ht="13.5" x14ac:dyDescent="0.25">
      <c r="A76" s="43" t="s">
        <v>37</v>
      </c>
      <c r="B76" s="43"/>
    </row>
    <row r="77" spans="1:8" ht="13.5" x14ac:dyDescent="0.25">
      <c r="A77" s="43"/>
      <c r="B77" s="43" t="s">
        <v>38</v>
      </c>
    </row>
    <row r="78" spans="1:8" ht="13.5" x14ac:dyDescent="0.25">
      <c r="A78" s="43"/>
      <c r="B78" s="43" t="s">
        <v>39</v>
      </c>
    </row>
    <row r="79" spans="1:8" ht="13.5" x14ac:dyDescent="0.25">
      <c r="A79" s="43"/>
      <c r="B79" s="43" t="s">
        <v>40</v>
      </c>
    </row>
    <row r="80" spans="1:8" ht="13.5" x14ac:dyDescent="0.25">
      <c r="A80" s="43"/>
      <c r="B80" s="43" t="s">
        <v>49</v>
      </c>
    </row>
  </sheetData>
  <sheetProtection algorithmName="SHA-512" hashValue="jhjUWkwN2mQ2iuRsyDR8aRnbkpWlDNTsMY70Y1ot/5R8NGWERz32m4iw75ORHu98u9yj5QSu29pdEy/kLKqsKw==" saltValue="/hmzFxIUflHfHPnawF2lRg==" spinCount="100000" sheet="1" objects="1" scenarios="1"/>
  <mergeCells count="6">
    <mergeCell ref="J24:J25"/>
    <mergeCell ref="B24:C24"/>
    <mergeCell ref="D24:E24"/>
    <mergeCell ref="F24:G24"/>
    <mergeCell ref="H24:H25"/>
    <mergeCell ref="I24:I25"/>
  </mergeCells>
  <dataValidations disablePrompts="1" count="1">
    <dataValidation type="list" allowBlank="1" showInputMessage="1" showErrorMessage="1" errorTitle="Felaktig inmatning" error="Ange Pbb eller Ibb" sqref="E9:E11" xr:uid="{00000000-0002-0000-0100-000000000000}">
      <formula1>$D$4:$D$5</formula1>
    </dataValidation>
  </dataValidations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Offert SBF</vt:lpstr>
      <vt:lpstr>Grunduppgifter</vt:lpstr>
      <vt:lpstr>'Offert SBF'!Print_Titles</vt:lpstr>
    </vt:vector>
  </TitlesOfParts>
  <Company>Euro Accident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Lindskog</dc:creator>
  <cp:lastModifiedBy>Lisa Grandlin</cp:lastModifiedBy>
  <cp:lastPrinted>2014-01-08T12:03:56Z</cp:lastPrinted>
  <dcterms:created xsi:type="dcterms:W3CDTF">2004-12-01T10:17:25Z</dcterms:created>
  <dcterms:modified xsi:type="dcterms:W3CDTF">2025-03-03T13:48:33Z</dcterms:modified>
</cp:coreProperties>
</file>